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e\Projekty\Nový Bydžov, Jana Maláta 493 - KHK - Interna PBŘ\1-PD\5 - DPS\_AKTUALIZACE ROZPOČTU 01-2023\FINAL\D.1.4.c - VYTÁPĚNÍ\Výkaz výměr\"/>
    </mc:Choice>
  </mc:AlternateContent>
  <xr:revisionPtr revIDLastSave="0" documentId="13_ncr:1_{5578122A-A209-49F9-B6FE-AF1F9B34C3E7}" xr6:coauthVersionLast="47" xr6:coauthVersionMax="47" xr10:uidLastSave="{00000000-0000-0000-0000-000000000000}"/>
  <bookViews>
    <workbookView xWindow="6075" yWindow="3675" windowWidth="28170" windowHeight="1560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9" i="1" l="1"/>
  <c r="G26" i="1"/>
  <c r="G25" i="1"/>
  <c r="I17" i="1"/>
  <c r="I21" i="1" s="1"/>
  <c r="G24" i="12"/>
  <c r="G22" i="12" s="1"/>
  <c r="G25" i="12"/>
  <c r="G26" i="12"/>
  <c r="G27" i="12"/>
  <c r="M27" i="12" s="1"/>
  <c r="G28" i="12"/>
  <c r="M28" i="12" s="1"/>
  <c r="G29" i="12"/>
  <c r="G30" i="12"/>
  <c r="G23" i="12"/>
  <c r="M23" i="12" s="1"/>
  <c r="G20" i="12"/>
  <c r="G18" i="12" s="1"/>
  <c r="G21" i="12"/>
  <c r="M21" i="12" s="1"/>
  <c r="G19" i="12"/>
  <c r="G10" i="12"/>
  <c r="G11" i="12"/>
  <c r="M11" i="12" s="1"/>
  <c r="G12" i="12"/>
  <c r="M12" i="12" s="1"/>
  <c r="G13" i="12"/>
  <c r="G14" i="12"/>
  <c r="M14" i="12" s="1"/>
  <c r="G15" i="12"/>
  <c r="M15" i="12" s="1"/>
  <c r="G16" i="12"/>
  <c r="G17" i="12"/>
  <c r="G9" i="12"/>
  <c r="G8" i="12"/>
  <c r="I9" i="12"/>
  <c r="I8" i="12" s="1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O11" i="12"/>
  <c r="Q11" i="12"/>
  <c r="U11" i="12"/>
  <c r="I12" i="12"/>
  <c r="K12" i="12"/>
  <c r="O12" i="12"/>
  <c r="Q12" i="12"/>
  <c r="U12" i="12"/>
  <c r="I13" i="12"/>
  <c r="K13" i="12"/>
  <c r="M13" i="12"/>
  <c r="O13" i="12"/>
  <c r="Q13" i="12"/>
  <c r="U13" i="12"/>
  <c r="I14" i="12"/>
  <c r="K14" i="12"/>
  <c r="O14" i="12"/>
  <c r="Q14" i="12"/>
  <c r="U14" i="12"/>
  <c r="I15" i="12"/>
  <c r="K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9" i="12"/>
  <c r="I18" i="12" s="1"/>
  <c r="K19" i="12"/>
  <c r="K18" i="12" s="1"/>
  <c r="M19" i="12"/>
  <c r="O19" i="12"/>
  <c r="Q19" i="12"/>
  <c r="U19" i="12"/>
  <c r="I20" i="12"/>
  <c r="K20" i="12"/>
  <c r="O20" i="12"/>
  <c r="O18" i="12" s="1"/>
  <c r="Q20" i="12"/>
  <c r="U20" i="12"/>
  <c r="I21" i="12"/>
  <c r="K21" i="12"/>
  <c r="O21" i="12"/>
  <c r="Q21" i="12"/>
  <c r="U21" i="12"/>
  <c r="I23" i="12"/>
  <c r="K23" i="12"/>
  <c r="O23" i="12"/>
  <c r="Q23" i="12"/>
  <c r="U23" i="12"/>
  <c r="I24" i="12"/>
  <c r="K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O27" i="12"/>
  <c r="Q27" i="12"/>
  <c r="U27" i="12"/>
  <c r="I28" i="12"/>
  <c r="K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50" i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M24" i="12" l="1"/>
  <c r="M20" i="12"/>
  <c r="M18" i="12"/>
  <c r="M8" i="12"/>
  <c r="Q22" i="12"/>
  <c r="U8" i="12"/>
  <c r="O22" i="12"/>
  <c r="K22" i="12"/>
  <c r="Q18" i="12"/>
  <c r="U22" i="12"/>
  <c r="U18" i="12"/>
  <c r="Q8" i="12"/>
  <c r="M22" i="12"/>
  <c r="I22" i="12"/>
  <c r="O8" i="12"/>
  <c r="K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<sst xmlns="http://schemas.openxmlformats.org/spreadsheetml/2006/main" count="202" uniqueCount="132">
  <si>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</si>
  <si>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</si>
  <si>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</si>
  <si>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</si>
  <si>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</si>
  <si>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</si>
  <si>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</si>
  <si>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</si>
  <si>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</si>
  <si>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</si>
  <si>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</si>
  <si>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</si>
  <si>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</si>
  <si>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</si>
  <si>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</si>
  <si>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</si>
  <si>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</si>
  <si>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</si>
  <si>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</si>
  <si>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</si>
  <si>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</si>
  <si>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</si>
  <si>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</si>
  <si>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</si>
  <si>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</si>
  <si>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</si>
  <si>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</si>
  <si>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</si>
  <si>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</si>
  <si>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</si>
  <si>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</si>
  <si>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</si>
  <si>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</si>
  <si>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</si>
  <si>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</si>
  <si>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</si>
  <si>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</si>
  <si>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</si>
  <si>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</si>
  <si>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</si>
  <si>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</si>
  <si>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</si>
  <si>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</si>
  <si>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</si>
  <si>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</si>
  <si>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Nový Bydžov Nemocnice - SO01a 1.fáze</t>
  </si>
  <si>
    <t>Celkem za stavbu</t>
  </si>
  <si>
    <t>CZK</t>
  </si>
  <si>
    <t>Rekapitulace dílů</t>
  </si>
  <si>
    <t>Typ dílu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</si>
  <si>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</si>
  <si>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</si>
  <si>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</si>
  <si>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</si>
  <si>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</si>
  <si>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</si>
  <si>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</si>
  <si>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</si>
  <si>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</si>
  <si>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</si>
  <si>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</si>
  <si>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</si>
  <si>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</si>
  <si>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</si>
  <si>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</si>
  <si>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</si>
  <si>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</si>
  <si>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</si>
  <si>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</si>
  <si>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</si>
  <si>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</si>
  <si>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</si>
  <si>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</si>
  <si>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</si>
  <si>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</si>
  <si>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</si>
  <si>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</si>
  <si>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</si>
  <si>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</si>
  <si>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</si>
  <si>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</si>
  <si>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</si>
  <si>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</si>
  <si>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</si>
  <si>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</si>
  <si>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733163102R00</t>
  </si>
  <si>
    <t>Potrubí z měděných trubek D 15 x 1,0 mm</t>
  </si>
  <si>
    <t>m</t>
  </si>
  <si>
    <t>POL1_0</t>
  </si>
  <si>
    <t>733163103R00</t>
  </si>
  <si>
    <t>Potrubí z měděných trubek D 18 x 1,0 mm</t>
  </si>
  <si>
    <t>733163104R00</t>
  </si>
  <si>
    <t>Potrubí z měděných trubek D 22 x 1 ,0mm</t>
  </si>
  <si>
    <t>733163105R00</t>
  </si>
  <si>
    <t>Potrubí z měděných trubek D 28 x 1,5 mm</t>
  </si>
  <si>
    <t>733191925R00</t>
  </si>
  <si>
    <t>Navaření odbočky na potrubí,DN odbočky 25</t>
  </si>
  <si>
    <t>kus</t>
  </si>
  <si>
    <t>722181212R00</t>
  </si>
  <si>
    <t>722181214R00</t>
  </si>
  <si>
    <t>733190106R00</t>
  </si>
  <si>
    <t>Tlaková zkouška potrubí  DN 32</t>
  </si>
  <si>
    <t>998733103R00</t>
  </si>
  <si>
    <t>Přesun hmot pro rozvody potrubí, výšky do 24 m</t>
  </si>
  <si>
    <t>t</t>
  </si>
  <si>
    <t>734266416R00</t>
  </si>
  <si>
    <t>55137306.AR</t>
  </si>
  <si>
    <t>POL3_0</t>
  </si>
  <si>
    <t>998734103R00</t>
  </si>
  <si>
    <t>Přesun hmot pro armatury, výšky do 24 m</t>
  </si>
  <si>
    <t>735157263R00</t>
  </si>
  <si>
    <t>735157269R00</t>
  </si>
  <si>
    <t>735157270R00</t>
  </si>
  <si>
    <t>735157271R00</t>
  </si>
  <si>
    <t>735157666R00</t>
  </si>
  <si>
    <t>735157688R00</t>
  </si>
  <si>
    <t>735157689R00</t>
  </si>
  <si>
    <t>998735103R00</t>
  </si>
  <si>
    <t>Přesun hmot pro otopná tělesa, výšky do 24 m</t>
  </si>
  <si>
    <t/>
  </si>
  <si>
    <t>END</t>
  </si>
  <si>
    <t>Izolace návleková tl. stěny 9 mm</t>
  </si>
  <si>
    <t>Izolace návleková tl. stěny 20 mm</t>
  </si>
  <si>
    <t>Otopná těl.panel. Ventil Kompakt 11  600/ 700</t>
  </si>
  <si>
    <t>Otopná těl.panel. Ventil Kompakt 11  600/1400</t>
  </si>
  <si>
    <t>Otopná těl.panel. Ventil Kompakt 11  600/1600</t>
  </si>
  <si>
    <t>Otopná těl.panel. Ventil Kompakt 11  600/1800</t>
  </si>
  <si>
    <t>Otopná těl.panel. Ventil Kompakt 22  600/1000</t>
  </si>
  <si>
    <t>Otopná těl.panel. Ventil Kompakt 22  900/1200</t>
  </si>
  <si>
    <t>Otopná těl.panel. Ventil Kompakt 22  900/1400</t>
  </si>
  <si>
    <t>Šroubení uzav.dvoutr.rohové, DN 15</t>
  </si>
  <si>
    <t>Hlavice termostatická standard s pojistným kroužkem proti krádeži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</si>
</sst>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2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0" fontId="8" fillId="3" borderId="2" xfId="0" applyFont="1" applyFill="1" applyBorder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6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79" t="s">
        <v>39</v>
      </c>
      <c r="B2" s="179"/>
      <c r="C2" s="179"/>
      <c r="D2" s="179"/>
      <c r="E2" s="179"/>
      <c r="F2" s="179"/>
      <c r="G2" s="17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opLeftCell="B1" zoomScaleNormal="100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208" t="s">
        <v>42</v>
      </c>
      <c r="C1" s="209"/>
      <c r="D1" s="209"/>
      <c r="E1" s="209"/>
      <c r="F1" s="209"/>
      <c r="G1" s="209"/>
      <c r="H1" s="209"/>
      <c r="I1" s="209"/>
      <c r="J1" s="210"/>
    </row>
    <row r="2" spans="1:15" ht="23.25" customHeight="1" x14ac:dyDescent="0.2">
      <c r="A2" s="3"/>
      <c r="B2" s="71" t="s">
        <v>40</v>
      </c>
      <c r="C2" s="72"/>
      <c r="D2" s="73"/>
      <c r="E2" s="73" t="s">
        <v>45</v>
      </c>
      <c r="F2" s="74"/>
      <c r="G2" s="74"/>
      <c r="H2" s="74"/>
      <c r="I2" s="74"/>
      <c r="J2" s="75"/>
      <c r="O2" s="1"/>
    </row>
    <row r="3" spans="1:15" ht="23.25" hidden="1" customHeight="1" x14ac:dyDescent="0.2">
      <c r="A3" s="3"/>
      <c r="B3" s="76" t="s">
        <v>43</v>
      </c>
      <c r="C3" s="72"/>
      <c r="D3" s="77"/>
      <c r="E3" s="77"/>
      <c r="F3" s="78"/>
      <c r="G3" s="78"/>
      <c r="H3" s="72"/>
      <c r="I3" s="79"/>
      <c r="J3" s="80"/>
    </row>
    <row r="4" spans="1:15" ht="23.25" hidden="1" customHeight="1" x14ac:dyDescent="0.2">
      <c r="A4" s="3"/>
      <c r="B4" s="81" t="s">
        <v>44</v>
      </c>
      <c r="C4" s="82"/>
      <c r="D4" s="83"/>
      <c r="E4" s="83"/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21</v>
      </c>
      <c r="D5" s="86"/>
      <c r="E5" s="23"/>
      <c r="F5" s="23"/>
      <c r="G5" s="23"/>
      <c r="H5" s="25" t="s">
        <v>33</v>
      </c>
      <c r="I5" s="86"/>
      <c r="J5" s="9"/>
    </row>
    <row r="6" spans="1:15" ht="15.75" customHeight="1" x14ac:dyDescent="0.2">
      <c r="A6" s="3"/>
      <c r="B6" s="35"/>
      <c r="C6" s="23"/>
      <c r="D6" s="86"/>
      <c r="E6" s="23"/>
      <c r="F6" s="23"/>
      <c r="G6" s="23"/>
      <c r="H6" s="25" t="s">
        <v>34</v>
      </c>
      <c r="I6" s="86"/>
      <c r="J6" s="9"/>
    </row>
    <row r="7" spans="1:15" ht="15.75" customHeight="1" x14ac:dyDescent="0.2">
      <c r="A7" s="3"/>
      <c r="B7" s="36"/>
      <c r="C7" s="87"/>
      <c r="D7" s="70"/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8"/>
      <c r="E11" s="218"/>
      <c r="F11" s="218"/>
      <c r="G11" s="218"/>
      <c r="H11" s="25" t="s">
        <v>33</v>
      </c>
      <c r="I11" s="86"/>
      <c r="J11" s="9"/>
    </row>
    <row r="12" spans="1:15" ht="15.75" customHeight="1" x14ac:dyDescent="0.2">
      <c r="A12" s="3"/>
      <c r="B12" s="35"/>
      <c r="C12" s="23"/>
      <c r="D12" s="198"/>
      <c r="E12" s="198"/>
      <c r="F12" s="198"/>
      <c r="G12" s="198"/>
      <c r="H12" s="25" t="s">
        <v>34</v>
      </c>
      <c r="I12" s="86"/>
      <c r="J12" s="9"/>
    </row>
    <row r="13" spans="1:15" ht="15.75" customHeight="1" x14ac:dyDescent="0.2">
      <c r="A13" s="3"/>
      <c r="B13" s="36"/>
      <c r="C13" s="87"/>
      <c r="D13" s="207"/>
      <c r="E13" s="207"/>
      <c r="F13" s="207"/>
      <c r="G13" s="207"/>
      <c r="H13" s="26"/>
      <c r="I13" s="30"/>
      <c r="J13" s="43"/>
    </row>
    <row r="14" spans="1:15" ht="24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17"/>
      <c r="F15" s="217"/>
      <c r="G15" s="219"/>
      <c r="H15" s="219"/>
      <c r="I15" s="219" t="s">
        <v>28</v>
      </c>
      <c r="J15" s="220"/>
    </row>
    <row r="16" spans="1:15" ht="23.25" customHeight="1" x14ac:dyDescent="0.2">
      <c r="A16" s="133" t="s">
        <v>23</v>
      </c>
      <c r="B16" s="134" t="s">
        <v>23</v>
      </c>
      <c r="C16" s="48"/>
      <c r="D16" s="49"/>
      <c r="E16" s="180"/>
      <c r="F16" s="181"/>
      <c r="G16" s="180"/>
      <c r="H16" s="181"/>
      <c r="I16" s="180">
        <v>0</v>
      </c>
      <c r="J16" s="204"/>
    </row>
    <row r="17" spans="1:10" ht="23.25" customHeight="1" x14ac:dyDescent="0.2">
      <c r="A17" s="133" t="s">
        <v>24</v>
      </c>
      <c r="B17" s="134" t="s">
        <v>24</v>
      </c>
      <c r="C17" s="48"/>
      <c r="D17" s="49"/>
      <c r="E17" s="180"/>
      <c r="F17" s="181"/>
      <c r="G17" s="180"/>
      <c r="H17" s="181"/>
      <c r="I17" s="180">
        <f>' Pol'!G8+' Pol'!G18+' Pol'!G22</f>
        <v>0</v>
      </c>
      <c r="J17" s="204"/>
    </row>
    <row r="18" spans="1:10" ht="23.25" customHeight="1" x14ac:dyDescent="0.2">
      <c r="A18" s="133" t="s">
        <v>25</v>
      </c>
      <c r="B18" s="134" t="s">
        <v>25</v>
      </c>
      <c r="C18" s="48"/>
      <c r="D18" s="49"/>
      <c r="E18" s="180"/>
      <c r="F18" s="181"/>
      <c r="G18" s="180"/>
      <c r="H18" s="181"/>
      <c r="I18" s="180">
        <v>0</v>
      </c>
      <c r="J18" s="204"/>
    </row>
    <row r="19" spans="1:10" ht="23.25" customHeight="1" x14ac:dyDescent="0.2">
      <c r="A19" s="133" t="s">
        <v>56</v>
      </c>
      <c r="B19" s="134" t="s">
        <v>26</v>
      </c>
      <c r="C19" s="48"/>
      <c r="D19" s="49"/>
      <c r="E19" s="180"/>
      <c r="F19" s="181"/>
      <c r="G19" s="180"/>
      <c r="H19" s="181"/>
      <c r="I19" s="180">
        <v>0</v>
      </c>
      <c r="J19" s="204"/>
    </row>
    <row r="20" spans="1:10" ht="23.25" customHeight="1" x14ac:dyDescent="0.2">
      <c r="A20" s="133" t="s">
        <v>57</v>
      </c>
      <c r="B20" s="134" t="s">
        <v>27</v>
      </c>
      <c r="C20" s="48"/>
      <c r="D20" s="49"/>
      <c r="E20" s="180"/>
      <c r="F20" s="181"/>
      <c r="G20" s="180"/>
      <c r="H20" s="181"/>
      <c r="I20" s="180">
        <v>0</v>
      </c>
      <c r="J20" s="204"/>
    </row>
    <row r="21" spans="1:10" ht="23.25" customHeight="1" x14ac:dyDescent="0.2">
      <c r="A21" s="3"/>
      <c r="B21" s="64" t="s">
        <v>28</v>
      </c>
      <c r="C21" s="65"/>
      <c r="D21" s="66"/>
      <c r="E21" s="205"/>
      <c r="F21" s="215"/>
      <c r="G21" s="205"/>
      <c r="H21" s="215"/>
      <c r="I21" s="205">
        <f>SUM(I16:J20)</f>
        <v>0</v>
      </c>
      <c r="J21" s="206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202">
        <v>0</v>
      </c>
      <c r="H23" s="203"/>
      <c r="I23" s="203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00">
        <v>0</v>
      </c>
      <c r="H24" s="201"/>
      <c r="I24" s="201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02">
        <f>I21</f>
        <v>0</v>
      </c>
      <c r="H25" s="203"/>
      <c r="I25" s="203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211">
        <f>ZakladDPHZakl*1.21</f>
        <v>0</v>
      </c>
      <c r="H26" s="212"/>
      <c r="I26" s="212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13">
        <v>0</v>
      </c>
      <c r="H27" s="213"/>
      <c r="I27" s="213"/>
      <c r="J27" s="53" t="str">
        <f t="shared" si="0"/>
        <v>CZK</v>
      </c>
    </row>
    <row r="28" spans="1:10" ht="27.75" hidden="1" customHeight="1" thickBot="1" x14ac:dyDescent="0.25">
      <c r="A28" s="3"/>
      <c r="B28" s="106" t="s">
        <v>22</v>
      </c>
      <c r="C28" s="107"/>
      <c r="D28" s="107"/>
      <c r="E28" s="108"/>
      <c r="F28" s="109"/>
      <c r="G28" s="214">
        <v>165001.62</v>
      </c>
      <c r="H28" s="216"/>
      <c r="I28" s="216"/>
      <c r="J28" s="110" t="str">
        <f t="shared" si="0"/>
        <v>CZK</v>
      </c>
    </row>
    <row r="29" spans="1:10" ht="27.75" customHeight="1" thickBot="1" x14ac:dyDescent="0.25">
      <c r="A29" s="3"/>
      <c r="B29" s="106" t="s">
        <v>35</v>
      </c>
      <c r="C29" s="111"/>
      <c r="D29" s="111"/>
      <c r="E29" s="111"/>
      <c r="F29" s="111"/>
      <c r="G29" s="214">
        <f>DPHZakl+Zaokrouhleni</f>
        <v>0</v>
      </c>
      <c r="H29" s="214"/>
      <c r="I29" s="214"/>
      <c r="J29" s="112" t="s">
        <v>47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44970</v>
      </c>
      <c r="I32" s="33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10" ht="12.75" customHeight="1" x14ac:dyDescent="0.2">
      <c r="A35" s="3"/>
      <c r="B35" s="3"/>
      <c r="D35" s="199" t="s">
        <v>2</v>
      </c>
      <c r="E35" s="199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98"/>
      <c r="G37" s="98"/>
      <c r="H37" s="98"/>
      <c r="I37" s="98"/>
      <c r="J37" s="2"/>
    </row>
    <row r="38" spans="1:10" ht="25.5" hidden="1" customHeight="1" x14ac:dyDescent="0.2">
      <c r="A38" s="90" t="s">
        <v>37</v>
      </c>
      <c r="B38" s="92" t="s">
        <v>16</v>
      </c>
      <c r="C38" s="93" t="s">
        <v>5</v>
      </c>
      <c r="D38" s="94"/>
      <c r="E38" s="94"/>
      <c r="F38" s="99" t="str">
        <f>B23</f>
        <v>Základ pro sníženou DPH</v>
      </c>
      <c r="G38" s="99" t="str">
        <f>B25</f>
        <v>Základ pro základní DPH</v>
      </c>
      <c r="H38" s="100" t="s">
        <v>17</v>
      </c>
      <c r="I38" s="100" t="s">
        <v>1</v>
      </c>
      <c r="J38" s="95" t="s">
        <v>0</v>
      </c>
    </row>
    <row r="39" spans="1:10" ht="25.5" hidden="1" customHeight="1" x14ac:dyDescent="0.2">
      <c r="A39" s="90">
        <v>1</v>
      </c>
      <c r="B39" s="96"/>
      <c r="C39" s="186"/>
      <c r="D39" s="187"/>
      <c r="E39" s="187"/>
      <c r="F39" s="101">
        <v>0</v>
      </c>
      <c r="G39" s="102">
        <v>165001.62</v>
      </c>
      <c r="H39" s="103">
        <v>34650</v>
      </c>
      <c r="I39" s="103">
        <v>199651.62</v>
      </c>
      <c r="J39" s="97">
        <f>IF(CenaCelkemVypocet=0,"",I39/CenaCelkemVypocet*100)</f>
        <v>100</v>
      </c>
    </row>
    <row r="40" spans="1:10" ht="25.5" hidden="1" customHeight="1" x14ac:dyDescent="0.2">
      <c r="A40" s="90"/>
      <c r="B40" s="188" t="s">
        <v>46</v>
      </c>
      <c r="C40" s="189"/>
      <c r="D40" s="189"/>
      <c r="E40" s="190"/>
      <c r="F40" s="104">
        <f>SUMIF(A39:A39,"=1",F39:F39)</f>
        <v>0</v>
      </c>
      <c r="G40" s="105">
        <f>SUMIF(A39:A39,"=1",G39:G39)</f>
        <v>165001.62</v>
      </c>
      <c r="H40" s="105">
        <f>SUMIF(A39:A39,"=1",H39:H39)</f>
        <v>34650</v>
      </c>
      <c r="I40" s="105">
        <f>SUMIF(A39:A39,"=1",I39:I39)</f>
        <v>199651.62</v>
      </c>
      <c r="J40" s="91">
        <f>SUMIF(A39:A39,"=1",J39:J39)</f>
        <v>100</v>
      </c>
    </row>
    <row r="44" spans="1:10" ht="15.75" x14ac:dyDescent="0.25">
      <c r="B44" s="113" t="s">
        <v>48</v>
      </c>
    </row>
    <row r="46" spans="1:10" ht="25.5" customHeight="1" x14ac:dyDescent="0.2">
      <c r="A46" s="114"/>
      <c r="B46" s="118" t="s">
        <v>16</v>
      </c>
      <c r="C46" s="118" t="s">
        <v>5</v>
      </c>
      <c r="D46" s="119"/>
      <c r="E46" s="119"/>
      <c r="F46" s="122" t="s">
        <v>49</v>
      </c>
      <c r="G46" s="122"/>
      <c r="H46" s="122"/>
      <c r="I46" s="191" t="s">
        <v>28</v>
      </c>
      <c r="J46" s="191"/>
    </row>
    <row r="47" spans="1:10" ht="25.5" customHeight="1" x14ac:dyDescent="0.2">
      <c r="A47" s="115"/>
      <c r="B47" s="123" t="s">
        <v>50</v>
      </c>
      <c r="C47" s="193" t="s">
        <v>51</v>
      </c>
      <c r="D47" s="194"/>
      <c r="E47" s="194"/>
      <c r="F47" s="125" t="s">
        <v>24</v>
      </c>
      <c r="G47" s="126"/>
      <c r="H47" s="126"/>
      <c r="I47" s="192">
        <v>0</v>
      </c>
      <c r="J47" s="192"/>
    </row>
    <row r="48" spans="1:10" ht="25.5" customHeight="1" x14ac:dyDescent="0.2">
      <c r="A48" s="115"/>
      <c r="B48" s="117" t="s">
        <v>52</v>
      </c>
      <c r="C48" s="196" t="s">
        <v>53</v>
      </c>
      <c r="D48" s="197"/>
      <c r="E48" s="197"/>
      <c r="F48" s="127" t="s">
        <v>24</v>
      </c>
      <c r="G48" s="128"/>
      <c r="H48" s="128"/>
      <c r="I48" s="195">
        <v>0</v>
      </c>
      <c r="J48" s="195"/>
    </row>
    <row r="49" spans="1:10" ht="25.5" customHeight="1" x14ac:dyDescent="0.2">
      <c r="A49" s="115"/>
      <c r="B49" s="124" t="s">
        <v>54</v>
      </c>
      <c r="C49" s="183" t="s">
        <v>55</v>
      </c>
      <c r="D49" s="184"/>
      <c r="E49" s="184"/>
      <c r="F49" s="129" t="s">
        <v>24</v>
      </c>
      <c r="G49" s="130"/>
      <c r="H49" s="130"/>
      <c r="I49" s="182">
        <v>0</v>
      </c>
      <c r="J49" s="182"/>
    </row>
    <row r="50" spans="1:10" ht="25.5" customHeight="1" x14ac:dyDescent="0.2">
      <c r="A50" s="116"/>
      <c r="B50" s="120" t="s">
        <v>1</v>
      </c>
      <c r="C50" s="120"/>
      <c r="D50" s="121"/>
      <c r="E50" s="121"/>
      <c r="F50" s="131"/>
      <c r="G50" s="132"/>
      <c r="H50" s="132"/>
      <c r="I50" s="185">
        <f>SUM(I47:I49)</f>
        <v>0</v>
      </c>
      <c r="J50" s="185"/>
    </row>
    <row r="51" spans="1:10" x14ac:dyDescent="0.2">
      <c r="F51" s="89"/>
      <c r="G51" s="89"/>
      <c r="H51" s="89"/>
      <c r="I51" s="89"/>
      <c r="J51" s="89"/>
    </row>
    <row r="52" spans="1:10" x14ac:dyDescent="0.2">
      <c r="F52" s="89"/>
      <c r="G52" s="89"/>
      <c r="H52" s="89"/>
      <c r="I52" s="89"/>
      <c r="J52" s="89"/>
    </row>
    <row r="53" spans="1:10" x14ac:dyDescent="0.2">
      <c r="F53" s="89"/>
      <c r="G53" s="89"/>
      <c r="H53" s="89"/>
      <c r="I53" s="89"/>
      <c r="J53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1" t="s">
        <v>6</v>
      </c>
      <c r="B1" s="221"/>
      <c r="C1" s="222"/>
      <c r="D1" s="221"/>
      <c r="E1" s="221"/>
      <c r="F1" s="221"/>
      <c r="G1" s="221"/>
    </row>
    <row r="2" spans="1:7" ht="24.95" customHeight="1" x14ac:dyDescent="0.2">
      <c r="A2" s="69" t="s">
        <v>41</v>
      </c>
      <c r="B2" s="68"/>
      <c r="C2" s="223"/>
      <c r="D2" s="223"/>
      <c r="E2" s="223"/>
      <c r="F2" s="223"/>
      <c r="G2" s="224"/>
    </row>
    <row r="3" spans="1:7" ht="24.95" hidden="1" customHeight="1" x14ac:dyDescent="0.2">
      <c r="A3" s="69" t="s">
        <v>7</v>
      </c>
      <c r="B3" s="68"/>
      <c r="C3" s="223"/>
      <c r="D3" s="223"/>
      <c r="E3" s="223"/>
      <c r="F3" s="223"/>
      <c r="G3" s="224"/>
    </row>
    <row r="4" spans="1:7" ht="24.95" hidden="1" customHeight="1" x14ac:dyDescent="0.2">
      <c r="A4" s="69" t="s">
        <v>8</v>
      </c>
      <c r="B4" s="68"/>
      <c r="C4" s="223"/>
      <c r="D4" s="223"/>
      <c r="E4" s="223"/>
      <c r="F4" s="223"/>
      <c r="G4" s="22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selection activeCell="V25" sqref="V25"/>
    </sheetView>
  </sheetViews>
  <sheetFormatPr defaultRowHeight="12.75" outlineLevelRow="1" x14ac:dyDescent="0.2"/>
  <cols>
    <col min="1" max="1" width="4.28515625" customWidth="1"/>
    <col min="2" max="2" width="14.42578125" style="88" customWidth="1"/>
    <col min="3" max="3" width="38.28515625" style="8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25" t="s">
        <v>6</v>
      </c>
      <c r="B1" s="225"/>
      <c r="C1" s="225"/>
      <c r="D1" s="225"/>
      <c r="E1" s="225"/>
      <c r="F1" s="225"/>
      <c r="G1" s="225"/>
      <c r="AE1" t="s">
        <v>59</v>
      </c>
    </row>
    <row r="2" spans="1:60" ht="24.95" customHeight="1" x14ac:dyDescent="0.2">
      <c r="A2" s="137" t="s">
        <v>58</v>
      </c>
      <c r="B2" s="135"/>
      <c r="C2" s="226" t="s">
        <v>45</v>
      </c>
      <c r="D2" s="227"/>
      <c r="E2" s="227"/>
      <c r="F2" s="227"/>
      <c r="G2" s="228"/>
      <c r="AE2" t="s">
        <v>60</v>
      </c>
    </row>
    <row r="3" spans="1:60" ht="24.95" hidden="1" customHeight="1" x14ac:dyDescent="0.2">
      <c r="A3" s="138" t="s">
        <v>7</v>
      </c>
      <c r="B3" s="136"/>
      <c r="C3" s="229"/>
      <c r="D3" s="229"/>
      <c r="E3" s="229"/>
      <c r="F3" s="229"/>
      <c r="G3" s="230"/>
      <c r="AE3" t="s">
        <v>61</v>
      </c>
    </row>
    <row r="4" spans="1:60" ht="24.95" hidden="1" customHeight="1" x14ac:dyDescent="0.2">
      <c r="A4" s="138" t="s">
        <v>8</v>
      </c>
      <c r="B4" s="136"/>
      <c r="C4" s="231"/>
      <c r="D4" s="229"/>
      <c r="E4" s="229"/>
      <c r="F4" s="229"/>
      <c r="G4" s="230"/>
      <c r="AE4" t="s">
        <v>62</v>
      </c>
    </row>
    <row r="5" spans="1:60" hidden="1" x14ac:dyDescent="0.2">
      <c r="A5" s="139" t="s">
        <v>63</v>
      </c>
      <c r="B5" s="140"/>
      <c r="C5" s="140"/>
      <c r="D5" s="141"/>
      <c r="E5" s="142"/>
      <c r="F5" s="142"/>
      <c r="G5" s="143"/>
      <c r="AE5" t="s">
        <v>64</v>
      </c>
    </row>
    <row r="6" spans="1:60" x14ac:dyDescent="0.2">
      <c r="D6" s="11"/>
    </row>
    <row r="7" spans="1:60" ht="38.25" x14ac:dyDescent="0.2">
      <c r="A7" s="148" t="s">
        <v>65</v>
      </c>
      <c r="B7" s="149" t="s">
        <v>66</v>
      </c>
      <c r="C7" s="149" t="s">
        <v>67</v>
      </c>
      <c r="D7" s="160" t="s">
        <v>68</v>
      </c>
      <c r="E7" s="148" t="s">
        <v>69</v>
      </c>
      <c r="F7" s="144" t="s">
        <v>70</v>
      </c>
      <c r="G7" s="161" t="s">
        <v>28</v>
      </c>
      <c r="H7" s="162" t="s">
        <v>29</v>
      </c>
      <c r="I7" s="162" t="s">
        <v>71</v>
      </c>
      <c r="J7" s="162" t="s">
        <v>30</v>
      </c>
      <c r="K7" s="162" t="s">
        <v>72</v>
      </c>
      <c r="L7" s="162" t="s">
        <v>73</v>
      </c>
      <c r="M7" s="162" t="s">
        <v>74</v>
      </c>
      <c r="N7" s="162" t="s">
        <v>75</v>
      </c>
      <c r="O7" s="162" t="s">
        <v>76</v>
      </c>
      <c r="P7" s="162" t="s">
        <v>77</v>
      </c>
      <c r="Q7" s="162" t="s">
        <v>78</v>
      </c>
      <c r="R7" s="162" t="s">
        <v>79</v>
      </c>
      <c r="S7" s="162" t="s">
        <v>80</v>
      </c>
      <c r="T7" s="162" t="s">
        <v>81</v>
      </c>
      <c r="U7" s="150" t="s">
        <v>82</v>
      </c>
    </row>
    <row r="8" spans="1:60" x14ac:dyDescent="0.2">
      <c r="A8" s="163" t="s">
        <v>83</v>
      </c>
      <c r="B8" s="164" t="s">
        <v>50</v>
      </c>
      <c r="C8" s="165" t="s">
        <v>51</v>
      </c>
      <c r="D8" s="166"/>
      <c r="E8" s="167"/>
      <c r="F8" s="155"/>
      <c r="G8" s="155">
        <f>SUMIF(AE9:AE17,"&lt;&gt;NOR",G9:G17)</f>
        <v>0</v>
      </c>
      <c r="H8" s="155"/>
      <c r="I8" s="155">
        <f>SUM(I9:I17)</f>
        <v>61470.089999999989</v>
      </c>
      <c r="J8" s="155"/>
      <c r="K8" s="155">
        <f>SUM(K9:K17)</f>
        <v>35083.64</v>
      </c>
      <c r="L8" s="155"/>
      <c r="M8" s="155">
        <f>SUM(M9:M17)</f>
        <v>0</v>
      </c>
      <c r="N8" s="155"/>
      <c r="O8" s="155">
        <f>SUM(O9:O17)</f>
        <v>0.22999999999999998</v>
      </c>
      <c r="P8" s="155"/>
      <c r="Q8" s="155">
        <f>SUM(Q9:Q17)</f>
        <v>0</v>
      </c>
      <c r="R8" s="155"/>
      <c r="S8" s="155"/>
      <c r="T8" s="168"/>
      <c r="U8" s="155">
        <f>SUM(U9:U17)</f>
        <v>101.82000000000001</v>
      </c>
      <c r="AE8" t="s">
        <v>84</v>
      </c>
    </row>
    <row r="9" spans="1:60" outlineLevel="1" x14ac:dyDescent="0.2">
      <c r="A9" s="146">
        <v>1</v>
      </c>
      <c r="B9" s="146" t="s">
        <v>85</v>
      </c>
      <c r="C9" s="174" t="s">
        <v>86</v>
      </c>
      <c r="D9" s="151" t="s">
        <v>87</v>
      </c>
      <c r="E9" s="153">
        <v>113</v>
      </c>
      <c r="F9" s="156"/>
      <c r="G9" s="156">
        <f>E9*F9</f>
        <v>0</v>
      </c>
      <c r="H9" s="156">
        <v>161.12</v>
      </c>
      <c r="I9" s="156">
        <f t="shared" ref="I9:I17" si="0">ROUND(E9*H9,2)</f>
        <v>18206.560000000001</v>
      </c>
      <c r="J9" s="156">
        <v>109.88</v>
      </c>
      <c r="K9" s="156">
        <f t="shared" ref="K9:K17" si="1">ROUND(E9*J9,2)</f>
        <v>12416.44</v>
      </c>
      <c r="L9" s="156">
        <v>21</v>
      </c>
      <c r="M9" s="156">
        <f t="shared" ref="M9:M17" si="2">G9*(1+L9/100)</f>
        <v>0</v>
      </c>
      <c r="N9" s="156">
        <v>7.6000000000000004E-4</v>
      </c>
      <c r="O9" s="156">
        <f t="shared" ref="O9:O17" si="3">ROUND(E9*N9,2)</f>
        <v>0.09</v>
      </c>
      <c r="P9" s="156">
        <v>0</v>
      </c>
      <c r="Q9" s="156">
        <f t="shared" ref="Q9:Q17" si="4">ROUND(E9*P9,2)</f>
        <v>0</v>
      </c>
      <c r="R9" s="156"/>
      <c r="S9" s="156"/>
      <c r="T9" s="157">
        <v>0.29737999999999998</v>
      </c>
      <c r="U9" s="156">
        <f t="shared" ref="U9:U17" si="5">ROUND(E9*T9,2)</f>
        <v>33.6</v>
      </c>
      <c r="V9" s="145"/>
      <c r="W9" s="145"/>
      <c r="X9" s="145"/>
      <c r="Y9" s="145"/>
      <c r="Z9" s="145"/>
      <c r="AA9" s="145"/>
      <c r="AB9" s="145"/>
      <c r="AC9" s="145"/>
      <c r="AD9" s="145"/>
      <c r="AE9" s="145" t="s">
        <v>88</v>
      </c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2</v>
      </c>
      <c r="B10" s="146" t="s">
        <v>89</v>
      </c>
      <c r="C10" s="174" t="s">
        <v>90</v>
      </c>
      <c r="D10" s="151" t="s">
        <v>87</v>
      </c>
      <c r="E10" s="153">
        <v>14</v>
      </c>
      <c r="F10" s="156"/>
      <c r="G10" s="156">
        <f t="shared" ref="G10:G17" si="6">E10*F10</f>
        <v>0</v>
      </c>
      <c r="H10" s="156">
        <v>201.87</v>
      </c>
      <c r="I10" s="156">
        <f t="shared" si="0"/>
        <v>2826.18</v>
      </c>
      <c r="J10" s="156">
        <v>113.63</v>
      </c>
      <c r="K10" s="156">
        <f t="shared" si="1"/>
        <v>1590.82</v>
      </c>
      <c r="L10" s="156">
        <v>21</v>
      </c>
      <c r="M10" s="156">
        <f t="shared" si="2"/>
        <v>0</v>
      </c>
      <c r="N10" s="156">
        <v>8.8000000000000003E-4</v>
      </c>
      <c r="O10" s="156">
        <f t="shared" si="3"/>
        <v>0.01</v>
      </c>
      <c r="P10" s="156">
        <v>0</v>
      </c>
      <c r="Q10" s="156">
        <f t="shared" si="4"/>
        <v>0</v>
      </c>
      <c r="R10" s="156"/>
      <c r="S10" s="156"/>
      <c r="T10" s="157">
        <v>0.30737999999999999</v>
      </c>
      <c r="U10" s="156">
        <f t="shared" si="5"/>
        <v>4.3</v>
      </c>
      <c r="V10" s="145"/>
      <c r="W10" s="145"/>
      <c r="X10" s="145"/>
      <c r="Y10" s="145"/>
      <c r="Z10" s="145"/>
      <c r="AA10" s="145"/>
      <c r="AB10" s="145"/>
      <c r="AC10" s="145"/>
      <c r="AD10" s="145"/>
      <c r="AE10" s="145" t="s">
        <v>88</v>
      </c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3</v>
      </c>
      <c r="B11" s="146" t="s">
        <v>91</v>
      </c>
      <c r="C11" s="174" t="s">
        <v>92</v>
      </c>
      <c r="D11" s="151" t="s">
        <v>87</v>
      </c>
      <c r="E11" s="153">
        <v>18</v>
      </c>
      <c r="F11" s="156"/>
      <c r="G11" s="156">
        <f t="shared" si="6"/>
        <v>0</v>
      </c>
      <c r="H11" s="156">
        <v>247.12</v>
      </c>
      <c r="I11" s="156">
        <f t="shared" si="0"/>
        <v>4448.16</v>
      </c>
      <c r="J11" s="156">
        <v>117.38</v>
      </c>
      <c r="K11" s="156">
        <f t="shared" si="1"/>
        <v>2112.84</v>
      </c>
      <c r="L11" s="156">
        <v>21</v>
      </c>
      <c r="M11" s="156">
        <f t="shared" si="2"/>
        <v>0</v>
      </c>
      <c r="N11" s="156">
        <v>1.01E-3</v>
      </c>
      <c r="O11" s="156">
        <f t="shared" si="3"/>
        <v>0.02</v>
      </c>
      <c r="P11" s="156">
        <v>0</v>
      </c>
      <c r="Q11" s="156">
        <f t="shared" si="4"/>
        <v>0</v>
      </c>
      <c r="R11" s="156"/>
      <c r="S11" s="156"/>
      <c r="T11" s="157">
        <v>0.31738</v>
      </c>
      <c r="U11" s="156">
        <f t="shared" si="5"/>
        <v>5.71</v>
      </c>
      <c r="V11" s="145"/>
      <c r="W11" s="145"/>
      <c r="X11" s="145"/>
      <c r="Y11" s="145"/>
      <c r="Z11" s="145"/>
      <c r="AA11" s="145"/>
      <c r="AB11" s="145"/>
      <c r="AC11" s="145"/>
      <c r="AD11" s="145"/>
      <c r="AE11" s="145" t="s">
        <v>88</v>
      </c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4</v>
      </c>
      <c r="B12" s="146" t="s">
        <v>93</v>
      </c>
      <c r="C12" s="174" t="s">
        <v>94</v>
      </c>
      <c r="D12" s="151" t="s">
        <v>87</v>
      </c>
      <c r="E12" s="153">
        <v>71</v>
      </c>
      <c r="F12" s="156"/>
      <c r="G12" s="156">
        <f t="shared" si="6"/>
        <v>0</v>
      </c>
      <c r="H12" s="156">
        <v>445.64</v>
      </c>
      <c r="I12" s="156">
        <f t="shared" si="0"/>
        <v>31640.44</v>
      </c>
      <c r="J12" s="156">
        <v>123.36000000000001</v>
      </c>
      <c r="K12" s="156">
        <f t="shared" si="1"/>
        <v>8758.56</v>
      </c>
      <c r="L12" s="156">
        <v>21</v>
      </c>
      <c r="M12" s="156">
        <f t="shared" si="2"/>
        <v>0</v>
      </c>
      <c r="N12" s="156">
        <v>1.6000000000000001E-3</v>
      </c>
      <c r="O12" s="156">
        <f t="shared" si="3"/>
        <v>0.11</v>
      </c>
      <c r="P12" s="156">
        <v>0</v>
      </c>
      <c r="Q12" s="156">
        <f t="shared" si="4"/>
        <v>0</v>
      </c>
      <c r="R12" s="156"/>
      <c r="S12" s="156"/>
      <c r="T12" s="157">
        <v>0.33332000000000001</v>
      </c>
      <c r="U12" s="156">
        <f t="shared" si="5"/>
        <v>23.67</v>
      </c>
      <c r="V12" s="145"/>
      <c r="W12" s="145"/>
      <c r="X12" s="145"/>
      <c r="Y12" s="145"/>
      <c r="Z12" s="145"/>
      <c r="AA12" s="145"/>
      <c r="AB12" s="145"/>
      <c r="AC12" s="145"/>
      <c r="AD12" s="145"/>
      <c r="AE12" s="145" t="s">
        <v>88</v>
      </c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5</v>
      </c>
      <c r="B13" s="146" t="s">
        <v>95</v>
      </c>
      <c r="C13" s="174" t="s">
        <v>96</v>
      </c>
      <c r="D13" s="151" t="s">
        <v>97</v>
      </c>
      <c r="E13" s="153">
        <v>2</v>
      </c>
      <c r="F13" s="156"/>
      <c r="G13" s="156">
        <f t="shared" si="6"/>
        <v>0</v>
      </c>
      <c r="H13" s="156">
        <v>140.87</v>
      </c>
      <c r="I13" s="156">
        <f t="shared" si="0"/>
        <v>281.74</v>
      </c>
      <c r="J13" s="156">
        <v>119.63</v>
      </c>
      <c r="K13" s="156">
        <f t="shared" si="1"/>
        <v>239.26</v>
      </c>
      <c r="L13" s="156">
        <v>21</v>
      </c>
      <c r="M13" s="156">
        <f t="shared" si="2"/>
        <v>0</v>
      </c>
      <c r="N13" s="156">
        <v>7.1000000000000002E-4</v>
      </c>
      <c r="O13" s="156">
        <f t="shared" si="3"/>
        <v>0</v>
      </c>
      <c r="P13" s="156">
        <v>0</v>
      </c>
      <c r="Q13" s="156">
        <f t="shared" si="4"/>
        <v>0</v>
      </c>
      <c r="R13" s="156"/>
      <c r="S13" s="156"/>
      <c r="T13" s="157">
        <v>0.36099999999999999</v>
      </c>
      <c r="U13" s="156">
        <f t="shared" si="5"/>
        <v>0.72</v>
      </c>
      <c r="V13" s="145"/>
      <c r="W13" s="145"/>
      <c r="X13" s="145"/>
      <c r="Y13" s="145"/>
      <c r="Z13" s="145"/>
      <c r="AA13" s="145"/>
      <c r="AB13" s="145"/>
      <c r="AC13" s="145"/>
      <c r="AD13" s="145"/>
      <c r="AE13" s="145" t="s">
        <v>88</v>
      </c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6</v>
      </c>
      <c r="B14" s="146" t="s">
        <v>98</v>
      </c>
      <c r="C14" s="174" t="s">
        <v>121</v>
      </c>
      <c r="D14" s="151" t="s">
        <v>87</v>
      </c>
      <c r="E14" s="153">
        <v>177</v>
      </c>
      <c r="F14" s="156"/>
      <c r="G14" s="156">
        <f t="shared" si="6"/>
        <v>0</v>
      </c>
      <c r="H14" s="156">
        <v>14.57</v>
      </c>
      <c r="I14" s="156">
        <f t="shared" si="0"/>
        <v>2578.89</v>
      </c>
      <c r="J14" s="156">
        <v>39.03</v>
      </c>
      <c r="K14" s="156">
        <f t="shared" si="1"/>
        <v>6908.31</v>
      </c>
      <c r="L14" s="156">
        <v>21</v>
      </c>
      <c r="M14" s="156">
        <f t="shared" si="2"/>
        <v>0</v>
      </c>
      <c r="N14" s="156">
        <v>1.0000000000000001E-5</v>
      </c>
      <c r="O14" s="156">
        <f t="shared" si="3"/>
        <v>0</v>
      </c>
      <c r="P14" s="156">
        <v>0</v>
      </c>
      <c r="Q14" s="156">
        <f t="shared" si="4"/>
        <v>0</v>
      </c>
      <c r="R14" s="156"/>
      <c r="S14" s="156"/>
      <c r="T14" s="157">
        <v>0.13500000000000001</v>
      </c>
      <c r="U14" s="156">
        <f t="shared" si="5"/>
        <v>23.9</v>
      </c>
      <c r="V14" s="145"/>
      <c r="W14" s="145"/>
      <c r="X14" s="145"/>
      <c r="Y14" s="145"/>
      <c r="Z14" s="145"/>
      <c r="AA14" s="145"/>
      <c r="AB14" s="145"/>
      <c r="AC14" s="145"/>
      <c r="AD14" s="145"/>
      <c r="AE14" s="145" t="s">
        <v>88</v>
      </c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7</v>
      </c>
      <c r="B15" s="146" t="s">
        <v>99</v>
      </c>
      <c r="C15" s="174" t="s">
        <v>122</v>
      </c>
      <c r="D15" s="151" t="s">
        <v>87</v>
      </c>
      <c r="E15" s="153">
        <v>39</v>
      </c>
      <c r="F15" s="156"/>
      <c r="G15" s="156">
        <f t="shared" si="6"/>
        <v>0</v>
      </c>
      <c r="H15" s="156">
        <v>37.159999999999997</v>
      </c>
      <c r="I15" s="156">
        <f t="shared" si="0"/>
        <v>1449.24</v>
      </c>
      <c r="J15" s="156">
        <v>39.040000000000006</v>
      </c>
      <c r="K15" s="156">
        <f t="shared" si="1"/>
        <v>1522.56</v>
      </c>
      <c r="L15" s="156">
        <v>21</v>
      </c>
      <c r="M15" s="156">
        <f t="shared" si="2"/>
        <v>0</v>
      </c>
      <c r="N15" s="156">
        <v>3.0000000000000001E-5</v>
      </c>
      <c r="O15" s="156">
        <f t="shared" si="3"/>
        <v>0</v>
      </c>
      <c r="P15" s="156">
        <v>0</v>
      </c>
      <c r="Q15" s="156">
        <f t="shared" si="4"/>
        <v>0</v>
      </c>
      <c r="R15" s="156"/>
      <c r="S15" s="156"/>
      <c r="T15" s="157">
        <v>0.13500000000000001</v>
      </c>
      <c r="U15" s="156">
        <f t="shared" si="5"/>
        <v>5.27</v>
      </c>
      <c r="V15" s="145"/>
      <c r="W15" s="145"/>
      <c r="X15" s="145"/>
      <c r="Y15" s="145"/>
      <c r="Z15" s="145"/>
      <c r="AA15" s="145"/>
      <c r="AB15" s="145"/>
      <c r="AC15" s="145"/>
      <c r="AD15" s="145"/>
      <c r="AE15" s="145" t="s">
        <v>88</v>
      </c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8</v>
      </c>
      <c r="B16" s="146" t="s">
        <v>100</v>
      </c>
      <c r="C16" s="174" t="s">
        <v>101</v>
      </c>
      <c r="D16" s="151" t="s">
        <v>87</v>
      </c>
      <c r="E16" s="153">
        <v>216</v>
      </c>
      <c r="F16" s="156"/>
      <c r="G16" s="156">
        <f t="shared" si="6"/>
        <v>0</v>
      </c>
      <c r="H16" s="156">
        <v>0.18</v>
      </c>
      <c r="I16" s="156">
        <f t="shared" si="0"/>
        <v>38.880000000000003</v>
      </c>
      <c r="J16" s="156">
        <v>6.0200000000000005</v>
      </c>
      <c r="K16" s="156">
        <f t="shared" si="1"/>
        <v>1300.32</v>
      </c>
      <c r="L16" s="156">
        <v>21</v>
      </c>
      <c r="M16" s="156">
        <f t="shared" si="2"/>
        <v>0</v>
      </c>
      <c r="N16" s="156">
        <v>0</v>
      </c>
      <c r="O16" s="156">
        <f t="shared" si="3"/>
        <v>0</v>
      </c>
      <c r="P16" s="156">
        <v>0</v>
      </c>
      <c r="Q16" s="156">
        <f t="shared" si="4"/>
        <v>0</v>
      </c>
      <c r="R16" s="156"/>
      <c r="S16" s="156"/>
      <c r="T16" s="157">
        <v>1.7999999999999999E-2</v>
      </c>
      <c r="U16" s="156">
        <f t="shared" si="5"/>
        <v>3.89</v>
      </c>
      <c r="V16" s="145"/>
      <c r="W16" s="145"/>
      <c r="X16" s="145"/>
      <c r="Y16" s="145"/>
      <c r="Z16" s="145"/>
      <c r="AA16" s="145"/>
      <c r="AB16" s="145"/>
      <c r="AC16" s="145"/>
      <c r="AD16" s="145"/>
      <c r="AE16" s="145" t="s">
        <v>88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9</v>
      </c>
      <c r="B17" s="146" t="s">
        <v>102</v>
      </c>
      <c r="C17" s="174" t="s">
        <v>103</v>
      </c>
      <c r="D17" s="151" t="s">
        <v>104</v>
      </c>
      <c r="E17" s="153">
        <v>0.23430000000000001</v>
      </c>
      <c r="F17" s="156"/>
      <c r="G17" s="156">
        <f t="shared" si="6"/>
        <v>0</v>
      </c>
      <c r="H17" s="156">
        <v>0</v>
      </c>
      <c r="I17" s="156">
        <f t="shared" si="0"/>
        <v>0</v>
      </c>
      <c r="J17" s="156">
        <v>1001</v>
      </c>
      <c r="K17" s="156">
        <f t="shared" si="1"/>
        <v>234.53</v>
      </c>
      <c r="L17" s="156">
        <v>21</v>
      </c>
      <c r="M17" s="156">
        <f t="shared" si="2"/>
        <v>0</v>
      </c>
      <c r="N17" s="156">
        <v>0</v>
      </c>
      <c r="O17" s="156">
        <f t="shared" si="3"/>
        <v>0</v>
      </c>
      <c r="P17" s="156">
        <v>0</v>
      </c>
      <c r="Q17" s="156">
        <f t="shared" si="4"/>
        <v>0</v>
      </c>
      <c r="R17" s="156"/>
      <c r="S17" s="156"/>
      <c r="T17" s="157">
        <v>3.246</v>
      </c>
      <c r="U17" s="156">
        <f t="shared" si="5"/>
        <v>0.76</v>
      </c>
      <c r="V17" s="145"/>
      <c r="W17" s="145"/>
      <c r="X17" s="145"/>
      <c r="Y17" s="145"/>
      <c r="Z17" s="145"/>
      <c r="AA17" s="145"/>
      <c r="AB17" s="145"/>
      <c r="AC17" s="145"/>
      <c r="AD17" s="145"/>
      <c r="AE17" s="145" t="s">
        <v>88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x14ac:dyDescent="0.2">
      <c r="A18" s="147" t="s">
        <v>83</v>
      </c>
      <c r="B18" s="147" t="s">
        <v>52</v>
      </c>
      <c r="C18" s="175" t="s">
        <v>53</v>
      </c>
      <c r="D18" s="152"/>
      <c r="E18" s="154"/>
      <c r="F18" s="158"/>
      <c r="G18" s="158">
        <f>SUMIF(AE19:AE21,"&lt;&gt;NOR",G19:G21)</f>
        <v>0</v>
      </c>
      <c r="H18" s="158"/>
      <c r="I18" s="158">
        <f>SUM(I19:I21)</f>
        <v>7213.8</v>
      </c>
      <c r="J18" s="158"/>
      <c r="K18" s="158">
        <f>SUM(K19:K21)</f>
        <v>655.40000000000009</v>
      </c>
      <c r="L18" s="158"/>
      <c r="M18" s="158">
        <f>SUM(M19:M21)</f>
        <v>0</v>
      </c>
      <c r="N18" s="158"/>
      <c r="O18" s="158">
        <f>SUM(O19:O21)</f>
        <v>0</v>
      </c>
      <c r="P18" s="158"/>
      <c r="Q18" s="158">
        <f>SUM(Q19:Q21)</f>
        <v>0</v>
      </c>
      <c r="R18" s="158"/>
      <c r="S18" s="158"/>
      <c r="T18" s="159"/>
      <c r="U18" s="158">
        <f>SUM(U19:U21)</f>
        <v>1.98</v>
      </c>
      <c r="AE18" t="s">
        <v>84</v>
      </c>
    </row>
    <row r="19" spans="1:60" outlineLevel="1" x14ac:dyDescent="0.2">
      <c r="A19" s="146">
        <v>10</v>
      </c>
      <c r="B19" s="146" t="s">
        <v>105</v>
      </c>
      <c r="C19" s="174" t="s">
        <v>130</v>
      </c>
      <c r="D19" s="151" t="s">
        <v>97</v>
      </c>
      <c r="E19" s="153">
        <v>12</v>
      </c>
      <c r="F19" s="156"/>
      <c r="G19" s="156">
        <f>E19*F19</f>
        <v>0</v>
      </c>
      <c r="H19" s="156">
        <v>318.14999999999998</v>
      </c>
      <c r="I19" s="156">
        <f>ROUND(E19*H19,2)</f>
        <v>3817.8</v>
      </c>
      <c r="J19" s="156">
        <v>54.350000000000023</v>
      </c>
      <c r="K19" s="156">
        <f>ROUND(E19*J19,2)</f>
        <v>652.20000000000005</v>
      </c>
      <c r="L19" s="156">
        <v>21</v>
      </c>
      <c r="M19" s="156">
        <f>G19*(1+L19/100)</f>
        <v>0</v>
      </c>
      <c r="N19" s="156">
        <v>9.0000000000000006E-5</v>
      </c>
      <c r="O19" s="156">
        <f>ROUND(E19*N19,2)</f>
        <v>0</v>
      </c>
      <c r="P19" s="156">
        <v>0</v>
      </c>
      <c r="Q19" s="156">
        <f>ROUND(E19*P19,2)</f>
        <v>0</v>
      </c>
      <c r="R19" s="156"/>
      <c r="S19" s="156"/>
      <c r="T19" s="157">
        <v>0.16400000000000001</v>
      </c>
      <c r="U19" s="156">
        <f>ROUND(E19*T19,2)</f>
        <v>1.97</v>
      </c>
      <c r="V19" s="145"/>
      <c r="W19" s="145"/>
      <c r="X19" s="145"/>
      <c r="Y19" s="145"/>
      <c r="Z19" s="145"/>
      <c r="AA19" s="145"/>
      <c r="AB19" s="145"/>
      <c r="AC19" s="145"/>
      <c r="AD19" s="145"/>
      <c r="AE19" s="145" t="s">
        <v>88</v>
      </c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ht="22.5" outlineLevel="1" x14ac:dyDescent="0.2">
      <c r="A20" s="146">
        <v>11</v>
      </c>
      <c r="B20" s="146" t="s">
        <v>106</v>
      </c>
      <c r="C20" s="174" t="s">
        <v>131</v>
      </c>
      <c r="D20" s="151" t="s">
        <v>97</v>
      </c>
      <c r="E20" s="153">
        <v>12</v>
      </c>
      <c r="F20" s="156"/>
      <c r="G20" s="156">
        <f t="shared" ref="G20:G21" si="7">E20*F20</f>
        <v>0</v>
      </c>
      <c r="H20" s="156">
        <v>283</v>
      </c>
      <c r="I20" s="156">
        <f>ROUND(E20*H20,2)</f>
        <v>3396</v>
      </c>
      <c r="J20" s="156">
        <v>0</v>
      </c>
      <c r="K20" s="156">
        <f>ROUND(E20*J20,2)</f>
        <v>0</v>
      </c>
      <c r="L20" s="156">
        <v>21</v>
      </c>
      <c r="M20" s="156">
        <f>G20*(1+L20/100)</f>
        <v>0</v>
      </c>
      <c r="N20" s="156">
        <v>2.5999999999999998E-4</v>
      </c>
      <c r="O20" s="156">
        <f>ROUND(E20*N20,2)</f>
        <v>0</v>
      </c>
      <c r="P20" s="156">
        <v>0</v>
      </c>
      <c r="Q20" s="156">
        <f>ROUND(E20*P20,2)</f>
        <v>0</v>
      </c>
      <c r="R20" s="156"/>
      <c r="S20" s="156"/>
      <c r="T20" s="157">
        <v>0</v>
      </c>
      <c r="U20" s="156">
        <f>ROUND(E20*T20,2)</f>
        <v>0</v>
      </c>
      <c r="V20" s="145"/>
      <c r="W20" s="145"/>
      <c r="X20" s="145"/>
      <c r="Y20" s="145"/>
      <c r="Z20" s="145"/>
      <c r="AA20" s="145"/>
      <c r="AB20" s="145"/>
      <c r="AC20" s="145"/>
      <c r="AD20" s="145"/>
      <c r="AE20" s="145" t="s">
        <v>107</v>
      </c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46">
        <v>12</v>
      </c>
      <c r="B21" s="146" t="s">
        <v>108</v>
      </c>
      <c r="C21" s="174" t="s">
        <v>109</v>
      </c>
      <c r="D21" s="151" t="s">
        <v>104</v>
      </c>
      <c r="E21" s="153">
        <v>4.1999999999999997E-3</v>
      </c>
      <c r="F21" s="156"/>
      <c r="G21" s="156">
        <f t="shared" si="7"/>
        <v>0</v>
      </c>
      <c r="H21" s="156">
        <v>0</v>
      </c>
      <c r="I21" s="156">
        <f>ROUND(E21*H21,2)</f>
        <v>0</v>
      </c>
      <c r="J21" s="156">
        <v>761</v>
      </c>
      <c r="K21" s="156">
        <f>ROUND(E21*J21,2)</f>
        <v>3.2</v>
      </c>
      <c r="L21" s="156">
        <v>21</v>
      </c>
      <c r="M21" s="156">
        <f>G21*(1+L21/100)</f>
        <v>0</v>
      </c>
      <c r="N21" s="156">
        <v>0</v>
      </c>
      <c r="O21" s="156">
        <f>ROUND(E21*N21,2)</f>
        <v>0</v>
      </c>
      <c r="P21" s="156">
        <v>0</v>
      </c>
      <c r="Q21" s="156">
        <f>ROUND(E21*P21,2)</f>
        <v>0</v>
      </c>
      <c r="R21" s="156"/>
      <c r="S21" s="156"/>
      <c r="T21" s="157">
        <v>2.351</v>
      </c>
      <c r="U21" s="156">
        <f>ROUND(E21*T21,2)</f>
        <v>0.01</v>
      </c>
      <c r="V21" s="145"/>
      <c r="W21" s="145"/>
      <c r="X21" s="145"/>
      <c r="Y21" s="145"/>
      <c r="Z21" s="145"/>
      <c r="AA21" s="145"/>
      <c r="AB21" s="145"/>
      <c r="AC21" s="145"/>
      <c r="AD21" s="145"/>
      <c r="AE21" s="145" t="s">
        <v>88</v>
      </c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x14ac:dyDescent="0.2">
      <c r="A22" s="147" t="s">
        <v>83</v>
      </c>
      <c r="B22" s="147" t="s">
        <v>54</v>
      </c>
      <c r="C22" s="175" t="s">
        <v>55</v>
      </c>
      <c r="D22" s="152"/>
      <c r="E22" s="154"/>
      <c r="F22" s="158"/>
      <c r="G22" s="158">
        <f>SUMIF(AE23:AE30,"&lt;&gt;NOR",G23:G30)</f>
        <v>0</v>
      </c>
      <c r="H22" s="158"/>
      <c r="I22" s="158">
        <f>SUM(I23:I30)</f>
        <v>57080.94</v>
      </c>
      <c r="J22" s="158"/>
      <c r="K22" s="158">
        <f>SUM(K23:K30)</f>
        <v>3497.7500000000005</v>
      </c>
      <c r="L22" s="158"/>
      <c r="M22" s="158">
        <f>SUM(M23:M30)</f>
        <v>0</v>
      </c>
      <c r="N22" s="158"/>
      <c r="O22" s="158">
        <f>SUM(O23:O30)</f>
        <v>0.47000000000000003</v>
      </c>
      <c r="P22" s="158"/>
      <c r="Q22" s="158">
        <f>SUM(Q23:Q30)</f>
        <v>0</v>
      </c>
      <c r="R22" s="158"/>
      <c r="S22" s="158"/>
      <c r="T22" s="159"/>
      <c r="U22" s="158">
        <f>SUM(U23:U30)</f>
        <v>12.71</v>
      </c>
      <c r="AE22" t="s">
        <v>84</v>
      </c>
    </row>
    <row r="23" spans="1:60" outlineLevel="1" x14ac:dyDescent="0.2">
      <c r="A23" s="146">
        <v>13</v>
      </c>
      <c r="B23" s="146" t="s">
        <v>110</v>
      </c>
      <c r="C23" s="174" t="s">
        <v>123</v>
      </c>
      <c r="D23" s="151" t="s">
        <v>97</v>
      </c>
      <c r="E23" s="153">
        <v>1</v>
      </c>
      <c r="F23" s="156"/>
      <c r="G23" s="156">
        <f>E23*F23</f>
        <v>0</v>
      </c>
      <c r="H23" s="156">
        <v>2980.27</v>
      </c>
      <c r="I23" s="156">
        <f t="shared" ref="I23:I30" si="8">ROUND(E23*H23,2)</f>
        <v>2980.27</v>
      </c>
      <c r="J23" s="156">
        <v>229.73000000000002</v>
      </c>
      <c r="K23" s="156">
        <f t="shared" ref="K23:K30" si="9">ROUND(E23*J23,2)</f>
        <v>229.73</v>
      </c>
      <c r="L23" s="156">
        <v>21</v>
      </c>
      <c r="M23" s="156">
        <f t="shared" ref="M23:M30" si="10">G23*(1+L23/100)</f>
        <v>0</v>
      </c>
      <c r="N23" s="156">
        <v>1.512E-2</v>
      </c>
      <c r="O23" s="156">
        <f t="shared" ref="O23:O30" si="11">ROUND(E23*N23,2)</f>
        <v>0.02</v>
      </c>
      <c r="P23" s="156">
        <v>0</v>
      </c>
      <c r="Q23" s="156">
        <f t="shared" ref="Q23:Q30" si="12">ROUND(E23*P23,2)</f>
        <v>0</v>
      </c>
      <c r="R23" s="156"/>
      <c r="S23" s="156"/>
      <c r="T23" s="157">
        <v>0.85499999999999998</v>
      </c>
      <c r="U23" s="156">
        <f t="shared" ref="U23:U30" si="13">ROUND(E23*T23,2)</f>
        <v>0.86</v>
      </c>
      <c r="V23" s="145"/>
      <c r="W23" s="145"/>
      <c r="X23" s="145"/>
      <c r="Y23" s="145"/>
      <c r="Z23" s="145"/>
      <c r="AA23" s="145"/>
      <c r="AB23" s="145"/>
      <c r="AC23" s="145"/>
      <c r="AD23" s="145"/>
      <c r="AE23" s="145" t="s">
        <v>88</v>
      </c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14</v>
      </c>
      <c r="B24" s="146" t="s">
        <v>111</v>
      </c>
      <c r="C24" s="174" t="s">
        <v>124</v>
      </c>
      <c r="D24" s="151" t="s">
        <v>97</v>
      </c>
      <c r="E24" s="153">
        <v>3</v>
      </c>
      <c r="F24" s="156"/>
      <c r="G24" s="156">
        <f t="shared" ref="G24:G30" si="14">E24*F24</f>
        <v>0</v>
      </c>
      <c r="H24" s="156">
        <v>4023.03</v>
      </c>
      <c r="I24" s="156">
        <f t="shared" si="8"/>
        <v>12069.09</v>
      </c>
      <c r="J24" s="156">
        <v>236.9699999999998</v>
      </c>
      <c r="K24" s="156">
        <f t="shared" si="9"/>
        <v>710.91</v>
      </c>
      <c r="L24" s="156">
        <v>21</v>
      </c>
      <c r="M24" s="156">
        <f t="shared" si="10"/>
        <v>0</v>
      </c>
      <c r="N24" s="156">
        <v>3.024E-2</v>
      </c>
      <c r="O24" s="156">
        <f t="shared" si="11"/>
        <v>0.09</v>
      </c>
      <c r="P24" s="156">
        <v>0</v>
      </c>
      <c r="Q24" s="156">
        <f t="shared" si="12"/>
        <v>0</v>
      </c>
      <c r="R24" s="156"/>
      <c r="S24" s="156"/>
      <c r="T24" s="157">
        <v>0.88</v>
      </c>
      <c r="U24" s="156">
        <f t="shared" si="13"/>
        <v>2.64</v>
      </c>
      <c r="V24" s="145"/>
      <c r="W24" s="145"/>
      <c r="X24" s="145"/>
      <c r="Y24" s="145"/>
      <c r="Z24" s="145"/>
      <c r="AA24" s="145"/>
      <c r="AB24" s="145"/>
      <c r="AC24" s="145"/>
      <c r="AD24" s="145"/>
      <c r="AE24" s="145" t="s">
        <v>88</v>
      </c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15</v>
      </c>
      <c r="B25" s="146" t="s">
        <v>112</v>
      </c>
      <c r="C25" s="174" t="s">
        <v>125</v>
      </c>
      <c r="D25" s="151" t="s">
        <v>97</v>
      </c>
      <c r="E25" s="153">
        <v>3</v>
      </c>
      <c r="F25" s="156"/>
      <c r="G25" s="156">
        <f t="shared" si="14"/>
        <v>0</v>
      </c>
      <c r="H25" s="156">
        <v>4315.9399999999996</v>
      </c>
      <c r="I25" s="156">
        <f t="shared" si="8"/>
        <v>12947.82</v>
      </c>
      <c r="J25" s="156">
        <v>269.0600000000004</v>
      </c>
      <c r="K25" s="156">
        <f t="shared" si="9"/>
        <v>807.18</v>
      </c>
      <c r="L25" s="156">
        <v>21</v>
      </c>
      <c r="M25" s="156">
        <f t="shared" si="10"/>
        <v>0</v>
      </c>
      <c r="N25" s="156">
        <v>3.456E-2</v>
      </c>
      <c r="O25" s="156">
        <f t="shared" si="11"/>
        <v>0.1</v>
      </c>
      <c r="P25" s="156">
        <v>0</v>
      </c>
      <c r="Q25" s="156">
        <f t="shared" si="12"/>
        <v>0</v>
      </c>
      <c r="R25" s="156"/>
      <c r="S25" s="156"/>
      <c r="T25" s="157">
        <v>0.99099999999999999</v>
      </c>
      <c r="U25" s="156">
        <f t="shared" si="13"/>
        <v>2.97</v>
      </c>
      <c r="V25" s="145"/>
      <c r="W25" s="145"/>
      <c r="X25" s="145"/>
      <c r="Y25" s="145"/>
      <c r="Z25" s="145"/>
      <c r="AA25" s="145"/>
      <c r="AB25" s="145"/>
      <c r="AC25" s="145"/>
      <c r="AD25" s="145"/>
      <c r="AE25" s="145" t="s">
        <v>88</v>
      </c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16</v>
      </c>
      <c r="B26" s="146" t="s">
        <v>113</v>
      </c>
      <c r="C26" s="174" t="s">
        <v>126</v>
      </c>
      <c r="D26" s="151" t="s">
        <v>97</v>
      </c>
      <c r="E26" s="153">
        <v>1</v>
      </c>
      <c r="F26" s="156"/>
      <c r="G26" s="156">
        <f t="shared" si="14"/>
        <v>0</v>
      </c>
      <c r="H26" s="156">
        <v>4647.04</v>
      </c>
      <c r="I26" s="156">
        <f t="shared" si="8"/>
        <v>4647.04</v>
      </c>
      <c r="J26" s="156">
        <v>272.96000000000004</v>
      </c>
      <c r="K26" s="156">
        <f t="shared" si="9"/>
        <v>272.95999999999998</v>
      </c>
      <c r="L26" s="156">
        <v>21</v>
      </c>
      <c r="M26" s="156">
        <f t="shared" si="10"/>
        <v>0</v>
      </c>
      <c r="N26" s="156">
        <v>3.8879999999999998E-2</v>
      </c>
      <c r="O26" s="156">
        <f t="shared" si="11"/>
        <v>0.04</v>
      </c>
      <c r="P26" s="156">
        <v>0</v>
      </c>
      <c r="Q26" s="156">
        <f t="shared" si="12"/>
        <v>0</v>
      </c>
      <c r="R26" s="156"/>
      <c r="S26" s="156"/>
      <c r="T26" s="157">
        <v>1.0044999999999999</v>
      </c>
      <c r="U26" s="156">
        <f t="shared" si="13"/>
        <v>1</v>
      </c>
      <c r="V26" s="145"/>
      <c r="W26" s="145"/>
      <c r="X26" s="145"/>
      <c r="Y26" s="145"/>
      <c r="Z26" s="145"/>
      <c r="AA26" s="145"/>
      <c r="AB26" s="145"/>
      <c r="AC26" s="145"/>
      <c r="AD26" s="145"/>
      <c r="AE26" s="145" t="s">
        <v>88</v>
      </c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17</v>
      </c>
      <c r="B27" s="146" t="s">
        <v>114</v>
      </c>
      <c r="C27" s="174" t="s">
        <v>127</v>
      </c>
      <c r="D27" s="151" t="s">
        <v>97</v>
      </c>
      <c r="E27" s="153">
        <v>2</v>
      </c>
      <c r="F27" s="156"/>
      <c r="G27" s="156">
        <f t="shared" si="14"/>
        <v>0</v>
      </c>
      <c r="H27" s="156">
        <v>4756.92</v>
      </c>
      <c r="I27" s="156">
        <f t="shared" si="8"/>
        <v>9513.84</v>
      </c>
      <c r="J27" s="156">
        <v>258.07999999999993</v>
      </c>
      <c r="K27" s="156">
        <f t="shared" si="9"/>
        <v>516.16</v>
      </c>
      <c r="L27" s="156">
        <v>21</v>
      </c>
      <c r="M27" s="156">
        <f t="shared" si="10"/>
        <v>0</v>
      </c>
      <c r="N27" s="156">
        <v>3.6299999999999999E-2</v>
      </c>
      <c r="O27" s="156">
        <f t="shared" si="11"/>
        <v>7.0000000000000007E-2</v>
      </c>
      <c r="P27" s="156">
        <v>0</v>
      </c>
      <c r="Q27" s="156">
        <f t="shared" si="12"/>
        <v>0</v>
      </c>
      <c r="R27" s="156"/>
      <c r="S27" s="156"/>
      <c r="T27" s="157">
        <v>0.95299999999999996</v>
      </c>
      <c r="U27" s="156">
        <f t="shared" si="13"/>
        <v>1.91</v>
      </c>
      <c r="V27" s="145"/>
      <c r="W27" s="145"/>
      <c r="X27" s="145"/>
      <c r="Y27" s="145"/>
      <c r="Z27" s="145"/>
      <c r="AA27" s="145"/>
      <c r="AB27" s="145"/>
      <c r="AC27" s="145"/>
      <c r="AD27" s="145"/>
      <c r="AE27" s="145" t="s">
        <v>88</v>
      </c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18</v>
      </c>
      <c r="B28" s="146" t="s">
        <v>115</v>
      </c>
      <c r="C28" s="174" t="s">
        <v>128</v>
      </c>
      <c r="D28" s="151" t="s">
        <v>97</v>
      </c>
      <c r="E28" s="153">
        <v>1</v>
      </c>
      <c r="F28" s="156"/>
      <c r="G28" s="156">
        <f t="shared" si="14"/>
        <v>0</v>
      </c>
      <c r="H28" s="156">
        <v>7094.87</v>
      </c>
      <c r="I28" s="156">
        <f t="shared" si="8"/>
        <v>7094.87</v>
      </c>
      <c r="J28" s="156">
        <v>275.13000000000011</v>
      </c>
      <c r="K28" s="156">
        <f t="shared" si="9"/>
        <v>275.13</v>
      </c>
      <c r="L28" s="156">
        <v>21</v>
      </c>
      <c r="M28" s="156">
        <f t="shared" si="10"/>
        <v>0</v>
      </c>
      <c r="N28" s="156">
        <v>6.7559999999999995E-2</v>
      </c>
      <c r="O28" s="156">
        <f t="shared" si="11"/>
        <v>7.0000000000000007E-2</v>
      </c>
      <c r="P28" s="156">
        <v>0</v>
      </c>
      <c r="Q28" s="156">
        <f t="shared" si="12"/>
        <v>0</v>
      </c>
      <c r="R28" s="156"/>
      <c r="S28" s="156"/>
      <c r="T28" s="157">
        <v>1.012</v>
      </c>
      <c r="U28" s="156">
        <f t="shared" si="13"/>
        <v>1.01</v>
      </c>
      <c r="V28" s="145"/>
      <c r="W28" s="145"/>
      <c r="X28" s="145"/>
      <c r="Y28" s="145"/>
      <c r="Z28" s="145"/>
      <c r="AA28" s="145"/>
      <c r="AB28" s="145"/>
      <c r="AC28" s="145"/>
      <c r="AD28" s="145"/>
      <c r="AE28" s="145" t="s">
        <v>88</v>
      </c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19</v>
      </c>
      <c r="B29" s="146" t="s">
        <v>116</v>
      </c>
      <c r="C29" s="174" t="s">
        <v>129</v>
      </c>
      <c r="D29" s="151" t="s">
        <v>97</v>
      </c>
      <c r="E29" s="153">
        <v>1</v>
      </c>
      <c r="F29" s="156"/>
      <c r="G29" s="156">
        <f t="shared" si="14"/>
        <v>0</v>
      </c>
      <c r="H29" s="156">
        <v>7828.01</v>
      </c>
      <c r="I29" s="156">
        <f t="shared" si="8"/>
        <v>7828.01</v>
      </c>
      <c r="J29" s="156">
        <v>286.98999999999978</v>
      </c>
      <c r="K29" s="156">
        <f t="shared" si="9"/>
        <v>286.99</v>
      </c>
      <c r="L29" s="156">
        <v>21</v>
      </c>
      <c r="M29" s="156">
        <f t="shared" si="10"/>
        <v>0</v>
      </c>
      <c r="N29" s="156">
        <v>7.8820000000000001E-2</v>
      </c>
      <c r="O29" s="156">
        <f t="shared" si="11"/>
        <v>0.08</v>
      </c>
      <c r="P29" s="156">
        <v>0</v>
      </c>
      <c r="Q29" s="156">
        <f t="shared" si="12"/>
        <v>0</v>
      </c>
      <c r="R29" s="156"/>
      <c r="S29" s="156"/>
      <c r="T29" s="157">
        <v>1.0529999999999999</v>
      </c>
      <c r="U29" s="156">
        <f t="shared" si="13"/>
        <v>1.05</v>
      </c>
      <c r="V29" s="145"/>
      <c r="W29" s="145"/>
      <c r="X29" s="145"/>
      <c r="Y29" s="145"/>
      <c r="Z29" s="145"/>
      <c r="AA29" s="145"/>
      <c r="AB29" s="145"/>
      <c r="AC29" s="145"/>
      <c r="AD29" s="145"/>
      <c r="AE29" s="145" t="s">
        <v>88</v>
      </c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69">
        <v>20</v>
      </c>
      <c r="B30" s="169" t="s">
        <v>117</v>
      </c>
      <c r="C30" s="176" t="s">
        <v>118</v>
      </c>
      <c r="D30" s="170" t="s">
        <v>104</v>
      </c>
      <c r="E30" s="171">
        <v>0.46739999999999998</v>
      </c>
      <c r="F30" s="172"/>
      <c r="G30" s="172">
        <f t="shared" si="14"/>
        <v>0</v>
      </c>
      <c r="H30" s="172">
        <v>0</v>
      </c>
      <c r="I30" s="172">
        <f t="shared" si="8"/>
        <v>0</v>
      </c>
      <c r="J30" s="172">
        <v>853</v>
      </c>
      <c r="K30" s="172">
        <f t="shared" si="9"/>
        <v>398.69</v>
      </c>
      <c r="L30" s="172">
        <v>21</v>
      </c>
      <c r="M30" s="172">
        <f t="shared" si="10"/>
        <v>0</v>
      </c>
      <c r="N30" s="172">
        <v>0</v>
      </c>
      <c r="O30" s="172">
        <f t="shared" si="11"/>
        <v>0</v>
      </c>
      <c r="P30" s="172">
        <v>0</v>
      </c>
      <c r="Q30" s="172">
        <f t="shared" si="12"/>
        <v>0</v>
      </c>
      <c r="R30" s="172"/>
      <c r="S30" s="172"/>
      <c r="T30" s="173">
        <v>2.72</v>
      </c>
      <c r="U30" s="172">
        <f t="shared" si="13"/>
        <v>1.27</v>
      </c>
      <c r="V30" s="145"/>
      <c r="W30" s="145"/>
      <c r="X30" s="145"/>
      <c r="Y30" s="145"/>
      <c r="Z30" s="145"/>
      <c r="AA30" s="145"/>
      <c r="AB30" s="145"/>
      <c r="AC30" s="145"/>
      <c r="AD30" s="145"/>
      <c r="AE30" s="145" t="s">
        <v>88</v>
      </c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x14ac:dyDescent="0.2">
      <c r="A31" s="4"/>
      <c r="B31" s="5" t="s">
        <v>119</v>
      </c>
      <c r="C31" s="177" t="s">
        <v>119</v>
      </c>
      <c r="D31" s="7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AC31">
        <v>15</v>
      </c>
      <c r="AD31">
        <v>21</v>
      </c>
    </row>
    <row r="32" spans="1:60" x14ac:dyDescent="0.2">
      <c r="C32" s="178"/>
      <c r="D32" s="11"/>
      <c r="AE32" t="s">
        <v>120</v>
      </c>
    </row>
    <row r="33" spans="4:4" x14ac:dyDescent="0.2">
      <c r="D33" s="11"/>
    </row>
    <row r="34" spans="4:4" x14ac:dyDescent="0.2">
      <c r="D34" s="11"/>
    </row>
    <row r="35" spans="4:4" x14ac:dyDescent="0.2">
      <c r="D35" s="11"/>
    </row>
    <row r="36" spans="4:4" x14ac:dyDescent="0.2">
      <c r="D36" s="11"/>
    </row>
    <row r="37" spans="4:4" x14ac:dyDescent="0.2">
      <c r="D37" s="11"/>
    </row>
    <row r="38" spans="4:4" x14ac:dyDescent="0.2">
      <c r="D38" s="11"/>
    </row>
    <row r="39" spans="4:4" x14ac:dyDescent="0.2">
      <c r="D39" s="11"/>
    </row>
    <row r="40" spans="4:4" x14ac:dyDescent="0.2">
      <c r="D40" s="11"/>
    </row>
    <row r="41" spans="4:4" x14ac:dyDescent="0.2">
      <c r="D41" s="11"/>
    </row>
    <row r="42" spans="4:4" x14ac:dyDescent="0.2">
      <c r="D42" s="11"/>
    </row>
    <row r="43" spans="4:4" x14ac:dyDescent="0.2">
      <c r="D43" s="11"/>
    </row>
    <row r="44" spans="4:4" x14ac:dyDescent="0.2">
      <c r="D44" s="11"/>
    </row>
    <row r="45" spans="4:4" x14ac:dyDescent="0.2">
      <c r="D45" s="11"/>
    </row>
    <row r="46" spans="4:4" x14ac:dyDescent="0.2">
      <c r="D46" s="11"/>
    </row>
    <row r="47" spans="4:4" x14ac:dyDescent="0.2">
      <c r="D47" s="11"/>
    </row>
    <row r="48" spans="4:4" x14ac:dyDescent="0.2">
      <c r="D48" s="11"/>
    </row>
    <row r="49" spans="4:4" x14ac:dyDescent="0.2">
      <c r="D49" s="11"/>
    </row>
    <row r="50" spans="4:4" x14ac:dyDescent="0.2">
      <c r="D50" s="11"/>
    </row>
    <row r="51" spans="4:4" x14ac:dyDescent="0.2">
      <c r="D51" s="11"/>
    </row>
    <row r="52" spans="4:4" x14ac:dyDescent="0.2">
      <c r="D52" s="11"/>
    </row>
    <row r="53" spans="4:4" x14ac:dyDescent="0.2">
      <c r="D53" s="11"/>
    </row>
    <row r="54" spans="4:4" x14ac:dyDescent="0.2">
      <c r="D54" s="11"/>
    </row>
    <row r="55" spans="4:4" x14ac:dyDescent="0.2">
      <c r="D55" s="11"/>
    </row>
    <row r="56" spans="4:4" x14ac:dyDescent="0.2">
      <c r="D56" s="11"/>
    </row>
    <row r="57" spans="4:4" x14ac:dyDescent="0.2">
      <c r="D57" s="11"/>
    </row>
    <row r="58" spans="4:4" x14ac:dyDescent="0.2">
      <c r="D58" s="11"/>
    </row>
    <row r="59" spans="4:4" x14ac:dyDescent="0.2">
      <c r="D59" s="11"/>
    </row>
    <row r="60" spans="4:4" x14ac:dyDescent="0.2">
      <c r="D60" s="11"/>
    </row>
    <row r="61" spans="4:4" x14ac:dyDescent="0.2">
      <c r="D61" s="11"/>
    </row>
    <row r="62" spans="4:4" x14ac:dyDescent="0.2">
      <c r="D62" s="11"/>
    </row>
    <row r="63" spans="4:4" x14ac:dyDescent="0.2">
      <c r="D63" s="11"/>
    </row>
    <row r="64" spans="4:4" x14ac:dyDescent="0.2">
      <c r="D64" s="11"/>
    </row>
    <row r="65" spans="4:4" x14ac:dyDescent="0.2">
      <c r="D65" s="11"/>
    </row>
    <row r="66" spans="4:4" x14ac:dyDescent="0.2">
      <c r="D66" s="11"/>
    </row>
    <row r="67" spans="4:4" x14ac:dyDescent="0.2">
      <c r="D67" s="11"/>
    </row>
    <row r="68" spans="4:4" x14ac:dyDescent="0.2">
      <c r="D68" s="11"/>
    </row>
    <row r="69" spans="4:4" x14ac:dyDescent="0.2">
      <c r="D69" s="11"/>
    </row>
    <row r="70" spans="4:4" x14ac:dyDescent="0.2">
      <c r="D70" s="11"/>
    </row>
    <row r="71" spans="4:4" x14ac:dyDescent="0.2">
      <c r="D71" s="11"/>
    </row>
    <row r="72" spans="4:4" x14ac:dyDescent="0.2">
      <c r="D72" s="11"/>
    </row>
    <row r="73" spans="4:4" x14ac:dyDescent="0.2">
      <c r="D73" s="11"/>
    </row>
    <row r="74" spans="4:4" x14ac:dyDescent="0.2">
      <c r="D74" s="11"/>
    </row>
    <row r="75" spans="4:4" x14ac:dyDescent="0.2">
      <c r="D75" s="11"/>
    </row>
    <row r="76" spans="4:4" x14ac:dyDescent="0.2">
      <c r="D76" s="11"/>
    </row>
    <row r="77" spans="4:4" x14ac:dyDescent="0.2">
      <c r="D77" s="11"/>
    </row>
    <row r="78" spans="4:4" x14ac:dyDescent="0.2">
      <c r="D78" s="11"/>
    </row>
    <row r="79" spans="4:4" x14ac:dyDescent="0.2">
      <c r="D79" s="11"/>
    </row>
    <row r="80" spans="4:4" x14ac:dyDescent="0.2">
      <c r="D80" s="11"/>
    </row>
    <row r="81" spans="4:4" x14ac:dyDescent="0.2">
      <c r="D81" s="11"/>
    </row>
    <row r="82" spans="4:4" x14ac:dyDescent="0.2">
      <c r="D82" s="11"/>
    </row>
    <row r="83" spans="4:4" x14ac:dyDescent="0.2">
      <c r="D83" s="11"/>
    </row>
    <row r="84" spans="4:4" x14ac:dyDescent="0.2">
      <c r="D84" s="11"/>
    </row>
    <row r="85" spans="4:4" x14ac:dyDescent="0.2">
      <c r="D85" s="11"/>
    </row>
    <row r="86" spans="4:4" x14ac:dyDescent="0.2">
      <c r="D86" s="11"/>
    </row>
    <row r="87" spans="4:4" x14ac:dyDescent="0.2">
      <c r="D87" s="11"/>
    </row>
    <row r="88" spans="4:4" x14ac:dyDescent="0.2">
      <c r="D88" s="11"/>
    </row>
    <row r="89" spans="4:4" x14ac:dyDescent="0.2">
      <c r="D89" s="11"/>
    </row>
    <row r="90" spans="4:4" x14ac:dyDescent="0.2">
      <c r="D90" s="11"/>
    </row>
    <row r="91" spans="4:4" x14ac:dyDescent="0.2">
      <c r="D91" s="11"/>
    </row>
    <row r="92" spans="4:4" x14ac:dyDescent="0.2">
      <c r="D92" s="11"/>
    </row>
    <row r="93" spans="4:4" x14ac:dyDescent="0.2">
      <c r="D93" s="11"/>
    </row>
    <row r="94" spans="4:4" x14ac:dyDescent="0.2">
      <c r="D94" s="11"/>
    </row>
    <row r="95" spans="4:4" x14ac:dyDescent="0.2">
      <c r="D95" s="11"/>
    </row>
    <row r="96" spans="4:4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Verča</cp:lastModifiedBy>
  <cp:lastPrinted>2014-02-28T09:52:57Z</cp:lastPrinted>
  <dcterms:created xsi:type="dcterms:W3CDTF">2009-04-08T07:15:50Z</dcterms:created>
  <dcterms:modified xsi:type="dcterms:W3CDTF">2023-02-13T10:26:12Z</dcterms:modified>
</cp:coreProperties>
</file>